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250" windowHeight="9795"/>
  </bookViews>
  <sheets>
    <sheet name="2022 ГОД" sheetId="1" r:id="rId1"/>
  </sheets>
  <calcPr calcId="125725" iterate="1"/>
</workbook>
</file>

<file path=xl/calcChain.xml><?xml version="1.0" encoding="utf-8"?>
<calcChain xmlns="http://schemas.openxmlformats.org/spreadsheetml/2006/main">
  <c r="F33" i="1"/>
  <c r="C33"/>
  <c r="B33"/>
  <c r="B80"/>
  <c r="C80"/>
  <c r="H80" s="1"/>
  <c r="B8"/>
  <c r="F44"/>
  <c r="C44"/>
  <c r="B44"/>
  <c r="F59"/>
  <c r="C59"/>
  <c r="B59"/>
  <c r="H60"/>
  <c r="G60"/>
  <c r="E60"/>
  <c r="D60"/>
  <c r="H45"/>
  <c r="G45"/>
  <c r="E45"/>
  <c r="D45"/>
  <c r="H39"/>
  <c r="G39"/>
  <c r="E39"/>
  <c r="D39"/>
  <c r="F89"/>
  <c r="F86"/>
  <c r="F83"/>
  <c r="C89"/>
  <c r="C86"/>
  <c r="C82" s="1"/>
  <c r="C83"/>
  <c r="B89"/>
  <c r="B86"/>
  <c r="B83"/>
  <c r="F79"/>
  <c r="B79"/>
  <c r="F75"/>
  <c r="C75"/>
  <c r="B75"/>
  <c r="F70"/>
  <c r="C70"/>
  <c r="B70"/>
  <c r="F67"/>
  <c r="C67"/>
  <c r="B67"/>
  <c r="F61"/>
  <c r="C61"/>
  <c r="B61"/>
  <c r="F54"/>
  <c r="C54"/>
  <c r="H54" s="1"/>
  <c r="B54"/>
  <c r="F49"/>
  <c r="C49"/>
  <c r="H49" s="1"/>
  <c r="B49"/>
  <c r="F46"/>
  <c r="C46"/>
  <c r="B46"/>
  <c r="F35"/>
  <c r="C35"/>
  <c r="G35" s="1"/>
  <c r="B35"/>
  <c r="F24"/>
  <c r="C24"/>
  <c r="B24"/>
  <c r="F16"/>
  <c r="C16"/>
  <c r="B16"/>
  <c r="F8"/>
  <c r="C8"/>
  <c r="C6"/>
  <c r="H78"/>
  <c r="G78"/>
  <c r="E78"/>
  <c r="D78"/>
  <c r="H77"/>
  <c r="G77"/>
  <c r="E77"/>
  <c r="D77"/>
  <c r="H76"/>
  <c r="G76"/>
  <c r="E76"/>
  <c r="D76"/>
  <c r="H74"/>
  <c r="G74"/>
  <c r="E74"/>
  <c r="D74"/>
  <c r="H73"/>
  <c r="G73"/>
  <c r="E73"/>
  <c r="D73"/>
  <c r="H72"/>
  <c r="G72"/>
  <c r="E72"/>
  <c r="D72"/>
  <c r="H71"/>
  <c r="G71"/>
  <c r="E71"/>
  <c r="D71"/>
  <c r="H69"/>
  <c r="G69"/>
  <c r="E69"/>
  <c r="D69"/>
  <c r="H68"/>
  <c r="G68"/>
  <c r="E68"/>
  <c r="D68"/>
  <c r="H66"/>
  <c r="G66"/>
  <c r="E66"/>
  <c r="D66"/>
  <c r="H65"/>
  <c r="G65"/>
  <c r="E65"/>
  <c r="D65"/>
  <c r="H64"/>
  <c r="G64"/>
  <c r="E64"/>
  <c r="D64"/>
  <c r="H63"/>
  <c r="G63"/>
  <c r="E63"/>
  <c r="D63"/>
  <c r="H62"/>
  <c r="G62"/>
  <c r="E62"/>
  <c r="D62"/>
  <c r="H58"/>
  <c r="G58"/>
  <c r="E58"/>
  <c r="D58"/>
  <c r="H57"/>
  <c r="G57"/>
  <c r="E57"/>
  <c r="D57"/>
  <c r="H56"/>
  <c r="G56"/>
  <c r="E56"/>
  <c r="D56"/>
  <c r="H55"/>
  <c r="G55"/>
  <c r="E55"/>
  <c r="D55"/>
  <c r="G54"/>
  <c r="H53"/>
  <c r="G53"/>
  <c r="E53"/>
  <c r="D53"/>
  <c r="H52"/>
  <c r="G52"/>
  <c r="E52"/>
  <c r="D52"/>
  <c r="H51"/>
  <c r="G51"/>
  <c r="E51"/>
  <c r="D51"/>
  <c r="H50"/>
  <c r="G50"/>
  <c r="E50"/>
  <c r="D50"/>
  <c r="H48"/>
  <c r="G48"/>
  <c r="E48"/>
  <c r="D48"/>
  <c r="H47"/>
  <c r="G47"/>
  <c r="E47"/>
  <c r="D47"/>
  <c r="H43"/>
  <c r="G43"/>
  <c r="E43"/>
  <c r="D43"/>
  <c r="H42"/>
  <c r="G42"/>
  <c r="E42"/>
  <c r="D42"/>
  <c r="H41"/>
  <c r="G41"/>
  <c r="E41"/>
  <c r="D41"/>
  <c r="H40"/>
  <c r="G40"/>
  <c r="E40"/>
  <c r="D40"/>
  <c r="H38"/>
  <c r="G38"/>
  <c r="E38"/>
  <c r="D38"/>
  <c r="H37"/>
  <c r="G37"/>
  <c r="E37"/>
  <c r="D37"/>
  <c r="H36"/>
  <c r="G36"/>
  <c r="E36"/>
  <c r="D36"/>
  <c r="H3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5"/>
  <c r="G25"/>
  <c r="E25"/>
  <c r="D25"/>
  <c r="H24"/>
  <c r="G24"/>
  <c r="E24"/>
  <c r="D24"/>
  <c r="H23"/>
  <c r="G23"/>
  <c r="E23"/>
  <c r="D23"/>
  <c r="H22"/>
  <c r="G22"/>
  <c r="E22"/>
  <c r="D22"/>
  <c r="H21"/>
  <c r="G21"/>
  <c r="E21"/>
  <c r="D21"/>
  <c r="H20"/>
  <c r="G20"/>
  <c r="E20"/>
  <c r="D20"/>
  <c r="H19"/>
  <c r="G19"/>
  <c r="E19"/>
  <c r="D19"/>
  <c r="H18"/>
  <c r="G18"/>
  <c r="E18"/>
  <c r="D18"/>
  <c r="H16"/>
  <c r="G16"/>
  <c r="E16"/>
  <c r="H15"/>
  <c r="G15"/>
  <c r="E15"/>
  <c r="D15"/>
  <c r="H14"/>
  <c r="G14"/>
  <c r="E14"/>
  <c r="D14"/>
  <c r="H13"/>
  <c r="G13"/>
  <c r="E13"/>
  <c r="D13"/>
  <c r="H12"/>
  <c r="G12"/>
  <c r="E12"/>
  <c r="D12"/>
  <c r="H11"/>
  <c r="G11"/>
  <c r="E11"/>
  <c r="D11"/>
  <c r="H10"/>
  <c r="G10"/>
  <c r="E10"/>
  <c r="D10"/>
  <c r="H8"/>
  <c r="G8"/>
  <c r="H75"/>
  <c r="H70"/>
  <c r="G49"/>
  <c r="G46"/>
  <c r="G70"/>
  <c r="H61"/>
  <c r="H59"/>
  <c r="E61"/>
  <c r="H44"/>
  <c r="H46"/>
  <c r="E44"/>
  <c r="D44"/>
  <c r="H35"/>
  <c r="G75"/>
  <c r="F82"/>
  <c r="C32"/>
  <c r="D75"/>
  <c r="E75"/>
  <c r="D70"/>
  <c r="E70"/>
  <c r="G67"/>
  <c r="E67"/>
  <c r="H67"/>
  <c r="D67"/>
  <c r="G61"/>
  <c r="D61"/>
  <c r="D16"/>
  <c r="F6"/>
  <c r="F32" s="1"/>
  <c r="F81" s="1"/>
  <c r="D54"/>
  <c r="E54"/>
  <c r="D49"/>
  <c r="E49"/>
  <c r="E46"/>
  <c r="D46"/>
  <c r="D35"/>
  <c r="E35"/>
  <c r="B6"/>
  <c r="D6" s="1"/>
  <c r="E8"/>
  <c r="D8"/>
  <c r="D59"/>
  <c r="G59"/>
  <c r="E59"/>
  <c r="G44"/>
  <c r="H6"/>
  <c r="B32"/>
  <c r="F93" l="1"/>
  <c r="G32"/>
  <c r="G6"/>
  <c r="B81"/>
  <c r="C79"/>
  <c r="G79" s="1"/>
  <c r="G80"/>
  <c r="D80"/>
  <c r="E80"/>
  <c r="B82"/>
  <c r="E6"/>
  <c r="D32"/>
  <c r="H32"/>
  <c r="E32"/>
  <c r="B93" l="1"/>
  <c r="H79"/>
  <c r="D79"/>
  <c r="E79"/>
  <c r="G33"/>
  <c r="H33" l="1"/>
  <c r="C81"/>
  <c r="C93" s="1"/>
  <c r="E33"/>
  <c r="D33"/>
</calcChain>
</file>

<file path=xl/sharedStrings.xml><?xml version="1.0" encoding="utf-8"?>
<sst xmlns="http://schemas.openxmlformats.org/spreadsheetml/2006/main" count="110" uniqueCount="108">
  <si>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</si>
  <si>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</si>
  <si>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</si>
  <si>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</si>
  <si>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</si>
  <si>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</si>
  <si>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</si>
  <si>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</si>
  <si>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Наименование показателей</t>
  </si>
  <si>
    <t>% исполнения</t>
  </si>
  <si>
    <t>Отклонение (+,-), руб.</t>
  </si>
  <si>
    <t>4=3/2*100</t>
  </si>
  <si>
    <t>5=3-2</t>
  </si>
  <si>
    <t>7=3/6*100-100</t>
  </si>
  <si>
    <t>8=3-6</t>
  </si>
  <si>
    <t>в том числе: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</si>
  <si>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</si>
  <si>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</si>
  <si>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</si>
  <si>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</si>
  <si>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</si>
  <si>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</si>
  <si>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</si>
  <si>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</si>
  <si>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</si>
  <si>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</si>
  <si>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</si>
  <si>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</si>
  <si>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</si>
  <si>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</si>
  <si>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</si>
  <si>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</si>
  <si>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</si>
  <si>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</si>
  <si>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</si>
  <si>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 О Х О Д Ы - всего</t>
  </si>
  <si>
    <t>Р А С Х О Д 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</si>
  <si>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</si>
  <si>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</si>
  <si>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</si>
  <si>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</si>
  <si>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</si>
  <si>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</si>
  <si>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</si>
  <si>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</si>
  <si>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</si>
  <si>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</si>
  <si>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</si>
  <si>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</si>
  <si>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</si>
  <si>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</si>
  <si>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</si>
  <si>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</si>
  <si>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</si>
  <si>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</si>
  <si>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</si>
  <si>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</si>
  <si>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</si>
  <si>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</si>
  <si>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</si>
  <si>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</si>
  <si>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</si>
  <si>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</si>
  <si>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</si>
  <si>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</si>
  <si>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</si>
  <si>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</si>
  <si>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</si>
  <si>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</si>
  <si>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</si>
  <si>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</si>
  <si>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</si>
  <si>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</si>
  <si>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</si>
  <si>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</si>
  <si>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</si>
  <si>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</si>
  <si>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ПРОФИЦИТ БЮДЖЕТА (со знаком "плюс") или ДЕФИЦИТ БЮДЖЕТА (со знаком "минус")</t>
  </si>
  <si>
    <t>Источники финансирования дефицита бюджета</t>
  </si>
  <si>
    <t>получение кредитов от кредитных организаций</t>
  </si>
  <si>
    <t>погашение кредитов, предоставленных кредитов организациями</t>
  </si>
  <si>
    <t>увеличение прочих остатков денежных средств бюджетов</t>
  </si>
  <si>
    <t>уменьшение прочих остатков денежных средств</t>
  </si>
  <si>
    <t>СВЕДЕНИЯ    ОБ    ИСПОЛНЕНИИ КОНСОЛИДИРОВАННОГО  БЮДЖЕТА НЯНДОМСКОГО МУНИЦИПАЛЬНОГО РАЙОНА АРХАНГЕЛЬСКОЙ ОБЛАСТИ</t>
  </si>
  <si>
    <t>на 01.01.2023 года</t>
  </si>
  <si>
    <t>Исполнение бюджета на 01.01.2022 г., руб.</t>
  </si>
  <si>
    <t>Отклонение 2021 г. от 2022 г., %</t>
  </si>
  <si>
    <t>Отклонение 2021 г. от 2022 г., руб.</t>
  </si>
  <si>
    <t>Уточненный план на 2022  год,  руб.</t>
  </si>
  <si>
    <t xml:space="preserve">     НАЛОГОВЫЕ ДОХОДЫ</t>
  </si>
  <si>
    <t xml:space="preserve">     из них:</t>
  </si>
  <si>
    <t xml:space="preserve">     НЕНАЛОГОВЫЕ ДОХОДЫ</t>
  </si>
  <si>
    <t xml:space="preserve">     НАЛОГОВЫЕ И НЕНАЛОГОВЫЕ ДОХОДЫ</t>
  </si>
  <si>
    <t xml:space="preserve">     БЕЗВОЗМЕЗДНЫЕ ПОСТУПЛЕНИЯ</t>
  </si>
  <si>
    <t>КРЕДИТЫ КРЕДИТНЫХ ОРГАНИЗАЦИЙ</t>
  </si>
  <si>
    <t>БЮДЖЕТНЫЕ КРЕДИТЫ</t>
  </si>
  <si>
    <t>получение бюджетных кредитов</t>
  </si>
  <si>
    <t>погашение бюджетных кредитов</t>
  </si>
  <si>
    <t>ИЗМЕНЕНИЕ ОСТАТКОВ СРЕДСТВ НА СЧЕТЕ БЮДЖЕТА</t>
  </si>
  <si>
    <t>Иные источники внутреннего финансирования дефицитов бюджетов</t>
  </si>
  <si>
    <t>ПРОВЕРКА  =  0</t>
  </si>
  <si>
    <t>Исполнено на 01.01.2023 г.,  руб.</t>
  </si>
  <si>
    <t>Судебная система</t>
  </si>
  <si>
    <t>Национальная оборона</t>
  </si>
  <si>
    <t>Мобилизационная и вневойсковая подготовка</t>
  </si>
  <si>
    <t>Гражданская оборона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</si>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</sst>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3" applyNumberFormat="0" applyAlignment="0" applyProtection="0"/>
    <xf numFmtId="0" fontId="8" fillId="30" borderId="4" applyNumberFormat="0" applyAlignment="0" applyProtection="0"/>
    <xf numFmtId="0" fontId="9" fillId="30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1" borderId="9" applyNumberFormat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4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/>
    <xf numFmtId="4" fontId="0" fillId="2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4" fontId="0" fillId="3" borderId="1" xfId="0" applyNumberFormat="1" applyFill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84" sqref="L84"/>
    </sheetView>
  </sheetViews>
  <sheetFormatPr defaultRowHeight="15"/>
  <cols>
    <col min="1" max="1" width="45.5703125" customWidth="1"/>
    <col min="2" max="2" width="16.42578125" customWidth="1"/>
    <col min="3" max="3" width="15.28515625" customWidth="1"/>
    <col min="4" max="4" width="12.140625" customWidth="1"/>
    <col min="5" max="5" width="14" customWidth="1"/>
    <col min="6" max="6" width="16.7109375" customWidth="1"/>
    <col min="7" max="7" width="12.42578125" customWidth="1"/>
    <col min="8" max="8" width="15.57031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1">
      <c r="A2" s="2" t="s">
        <v>83</v>
      </c>
    </row>
    <row r="3" spans="1:11">
      <c r="A3" s="2" t="s">
        <v>84</v>
      </c>
    </row>
    <row r="4" spans="1:11" ht="60">
      <c r="A4" s="3" t="s">
        <v>8</v>
      </c>
      <c r="B4" s="3" t="s">
        <v>88</v>
      </c>
      <c r="C4" s="3" t="s">
        <v>101</v>
      </c>
      <c r="D4" s="3" t="s">
        <v>9</v>
      </c>
      <c r="E4" s="3" t="s">
        <v>10</v>
      </c>
      <c r="F4" s="3" t="s">
        <v>85</v>
      </c>
      <c r="G4" s="3" t="s">
        <v>86</v>
      </c>
      <c r="H4" s="3" t="s">
        <v>87</v>
      </c>
      <c r="I4" s="1"/>
      <c r="J4" s="1"/>
      <c r="K4" s="1"/>
    </row>
    <row r="5" spans="1:11" ht="30">
      <c r="A5" s="3">
        <v>1</v>
      </c>
      <c r="B5" s="3">
        <v>2</v>
      </c>
      <c r="C5" s="3">
        <v>3</v>
      </c>
      <c r="D5" s="3" t="s">
        <v>11</v>
      </c>
      <c r="E5" s="3" t="s">
        <v>12</v>
      </c>
      <c r="F5" s="3">
        <v>6</v>
      </c>
      <c r="G5" s="3" t="s">
        <v>13</v>
      </c>
      <c r="H5" s="3" t="s">
        <v>14</v>
      </c>
      <c r="I5" s="1"/>
      <c r="J5" s="1"/>
      <c r="K5" s="1"/>
    </row>
    <row r="6" spans="1:11">
      <c r="A6" s="5" t="s">
        <v>92</v>
      </c>
      <c r="B6" s="10">
        <f>B8+B16</f>
        <v>292831331.37</v>
      </c>
      <c r="C6" s="10">
        <f>C8+C16</f>
        <v>308959133.96000004</v>
      </c>
      <c r="D6" s="10">
        <f>C6/B6*100</f>
        <v>105.50753995979416</v>
      </c>
      <c r="E6" s="10">
        <f>C6-B6</f>
        <v>16127802.590000033</v>
      </c>
      <c r="F6" s="10">
        <f>F8+F16</f>
        <v>285070334.86000001</v>
      </c>
      <c r="G6" s="10">
        <f>C6/F6*100-100</f>
        <v>8.379966688477765</v>
      </c>
      <c r="H6" s="10">
        <f>C6-F6</f>
        <v>23888799.100000024</v>
      </c>
    </row>
    <row r="7" spans="1:11">
      <c r="A7" s="4" t="s">
        <v>15</v>
      </c>
      <c r="B7" s="11"/>
      <c r="C7" s="11"/>
      <c r="D7" s="11"/>
      <c r="E7" s="11"/>
      <c r="F7" s="11"/>
      <c r="G7" s="11"/>
      <c r="H7" s="11"/>
    </row>
    <row r="8" spans="1:11">
      <c r="A8" s="7" t="s">
        <v>89</v>
      </c>
      <c r="B8" s="12">
        <f>SUM(B10:B15)</f>
        <v>257719865</v>
      </c>
      <c r="C8" s="12">
        <f>SUM(C10:C15)</f>
        <v>269468514.98000002</v>
      </c>
      <c r="D8" s="12">
        <f t="shared" ref="D8:D75" si="0">C8/B8*100</f>
        <v>104.55869010330268</v>
      </c>
      <c r="E8" s="12">
        <f t="shared" ref="E8:E75" si="1">C8-B8</f>
        <v>11748649.980000019</v>
      </c>
      <c r="F8" s="12">
        <f>SUM(F10:F15)</f>
        <v>248144318.09999999</v>
      </c>
      <c r="G8" s="12">
        <f t="shared" ref="G8:G75" si="2">C8/F8*100-100</f>
        <v>8.593465707083638</v>
      </c>
      <c r="H8" s="12">
        <f t="shared" ref="H8:H75" si="3">C8-F8</f>
        <v>21324196.880000025</v>
      </c>
    </row>
    <row r="9" spans="1:11">
      <c r="A9" s="4" t="s">
        <v>90</v>
      </c>
      <c r="B9" s="11"/>
      <c r="C9" s="11"/>
      <c r="D9" s="11"/>
      <c r="E9" s="11"/>
      <c r="F9" s="11"/>
      <c r="G9" s="11"/>
      <c r="H9" s="11"/>
    </row>
    <row r="10" spans="1:11">
      <c r="A10" s="4" t="s">
        <v>16</v>
      </c>
      <c r="B10" s="11">
        <v>200171874</v>
      </c>
      <c r="C10" s="11">
        <v>210406957.06</v>
      </c>
      <c r="D10" s="11">
        <f t="shared" si="0"/>
        <v>105.11314744448063</v>
      </c>
      <c r="E10" s="11">
        <f t="shared" si="1"/>
        <v>10235083.060000002</v>
      </c>
      <c r="F10" s="11">
        <v>190392552.56999999</v>
      </c>
      <c r="G10" s="11">
        <f t="shared" si="2"/>
        <v>10.512178244283746</v>
      </c>
      <c r="H10" s="11">
        <f t="shared" si="3"/>
        <v>20014404.49000001</v>
      </c>
    </row>
    <row r="11" spans="1:11" ht="45">
      <c r="A11" s="4" t="s">
        <v>17</v>
      </c>
      <c r="B11" s="11">
        <v>11576476</v>
      </c>
      <c r="C11" s="11">
        <v>13358538.779999999</v>
      </c>
      <c r="D11" s="11">
        <f t="shared" si="0"/>
        <v>115.39382779353578</v>
      </c>
      <c r="E11" s="11">
        <f t="shared" si="1"/>
        <v>1782062.7799999993</v>
      </c>
      <c r="F11" s="11">
        <v>10703907.68</v>
      </c>
      <c r="G11" s="11">
        <f t="shared" si="2"/>
        <v>24.80057918436755</v>
      </c>
      <c r="H11" s="11">
        <f t="shared" si="3"/>
        <v>2654631.0999999996</v>
      </c>
    </row>
    <row r="12" spans="1:11">
      <c r="A12" s="4" t="s">
        <v>18</v>
      </c>
      <c r="B12" s="11">
        <v>22941565</v>
      </c>
      <c r="C12" s="11">
        <v>23072795.129999999</v>
      </c>
      <c r="D12" s="11">
        <f t="shared" si="0"/>
        <v>100.57201908413833</v>
      </c>
      <c r="E12" s="11">
        <f t="shared" si="1"/>
        <v>131230.12999999896</v>
      </c>
      <c r="F12" s="11">
        <v>25476463.629999999</v>
      </c>
      <c r="G12" s="11">
        <f t="shared" si="2"/>
        <v>-9.4348593074336407</v>
      </c>
      <c r="H12" s="11">
        <f t="shared" si="3"/>
        <v>-2403668.5</v>
      </c>
    </row>
    <row r="13" spans="1:11">
      <c r="A13" s="4" t="s">
        <v>19</v>
      </c>
      <c r="B13" s="11">
        <v>18196750</v>
      </c>
      <c r="C13" s="11">
        <v>16520564.300000001</v>
      </c>
      <c r="D13" s="11">
        <f t="shared" si="0"/>
        <v>90.788543558602498</v>
      </c>
      <c r="E13" s="11">
        <f t="shared" si="1"/>
        <v>-1676185.6999999993</v>
      </c>
      <c r="F13" s="11">
        <v>16168449.32</v>
      </c>
      <c r="G13" s="11">
        <f t="shared" si="2"/>
        <v>2.1777906652089598</v>
      </c>
      <c r="H13" s="11">
        <f t="shared" si="3"/>
        <v>352114.98000000045</v>
      </c>
    </row>
    <row r="14" spans="1:11">
      <c r="A14" s="4" t="s">
        <v>20</v>
      </c>
      <c r="B14" s="11">
        <v>4833200</v>
      </c>
      <c r="C14" s="11">
        <v>6109659.71</v>
      </c>
      <c r="D14" s="11">
        <f t="shared" si="0"/>
        <v>126.41023979971861</v>
      </c>
      <c r="E14" s="11">
        <f t="shared" si="1"/>
        <v>1276459.71</v>
      </c>
      <c r="F14" s="11">
        <v>5402945</v>
      </c>
      <c r="G14" s="11">
        <f t="shared" si="2"/>
        <v>13.080175904067133</v>
      </c>
      <c r="H14" s="11">
        <f t="shared" si="3"/>
        <v>706714.71</v>
      </c>
    </row>
    <row r="15" spans="1:11" ht="45">
      <c r="A15" s="4" t="s">
        <v>21</v>
      </c>
      <c r="B15" s="11"/>
      <c r="C15" s="11"/>
      <c r="D15" s="11" t="e">
        <f t="shared" si="0"/>
        <v>#DIV/0!</v>
      </c>
      <c r="E15" s="11">
        <f t="shared" si="1"/>
        <v>0</v>
      </c>
      <c r="F15" s="11">
        <v>-0.1</v>
      </c>
      <c r="G15" s="11">
        <f t="shared" si="2"/>
        <v>-100</v>
      </c>
      <c r="H15" s="11">
        <f t="shared" si="3"/>
        <v>0.1</v>
      </c>
    </row>
    <row r="16" spans="1:11">
      <c r="A16" s="7" t="s">
        <v>91</v>
      </c>
      <c r="B16" s="12">
        <f>SUM(B18:B23)</f>
        <v>35111466.370000005</v>
      </c>
      <c r="C16" s="12">
        <f>SUM(C18:C23)</f>
        <v>39490618.979999997</v>
      </c>
      <c r="D16" s="12">
        <f t="shared" si="0"/>
        <v>112.47214389696249</v>
      </c>
      <c r="E16" s="12">
        <f t="shared" si="1"/>
        <v>4379152.609999992</v>
      </c>
      <c r="F16" s="12">
        <f>SUM(F18:F23)</f>
        <v>36926016.75999999</v>
      </c>
      <c r="G16" s="12">
        <f t="shared" si="2"/>
        <v>6.9452446947326933</v>
      </c>
      <c r="H16" s="12">
        <f t="shared" si="3"/>
        <v>2564602.2200000063</v>
      </c>
    </row>
    <row r="17" spans="1:8">
      <c r="A17" s="4" t="s">
        <v>90</v>
      </c>
      <c r="B17" s="11"/>
      <c r="C17" s="11"/>
      <c r="D17" s="11"/>
      <c r="E17" s="11"/>
      <c r="F17" s="11"/>
      <c r="G17" s="11"/>
      <c r="H17" s="11"/>
    </row>
    <row r="18" spans="1:8" ht="45">
      <c r="A18" s="4" t="s">
        <v>22</v>
      </c>
      <c r="B18" s="11">
        <v>23973066</v>
      </c>
      <c r="C18" s="11">
        <v>25907681.07</v>
      </c>
      <c r="D18" s="11">
        <f t="shared" si="0"/>
        <v>108.06995262933827</v>
      </c>
      <c r="E18" s="11">
        <f t="shared" si="1"/>
        <v>1934615.0700000003</v>
      </c>
      <c r="F18" s="11">
        <v>28825581.629999999</v>
      </c>
      <c r="G18" s="11">
        <f t="shared" si="2"/>
        <v>-10.122607749788529</v>
      </c>
      <c r="H18" s="11">
        <f t="shared" si="3"/>
        <v>-2917900.5599999987</v>
      </c>
    </row>
    <row r="19" spans="1:8" ht="30">
      <c r="A19" s="4" t="s">
        <v>23</v>
      </c>
      <c r="B19" s="11">
        <v>1339460</v>
      </c>
      <c r="C19" s="11">
        <v>1243673.04</v>
      </c>
      <c r="D19" s="11">
        <f t="shared" si="0"/>
        <v>92.848837591268136</v>
      </c>
      <c r="E19" s="11">
        <f t="shared" si="1"/>
        <v>-95786.959999999963</v>
      </c>
      <c r="F19" s="11">
        <v>1185588.6499999999</v>
      </c>
      <c r="G19" s="11">
        <f t="shared" si="2"/>
        <v>4.8992026028589493</v>
      </c>
      <c r="H19" s="11">
        <f t="shared" si="3"/>
        <v>58084.39000000013</v>
      </c>
    </row>
    <row r="20" spans="1:8" ht="30">
      <c r="A20" s="4" t="s">
        <v>24</v>
      </c>
      <c r="B20" s="11">
        <v>5670695.1200000001</v>
      </c>
      <c r="C20" s="11">
        <v>6015334.0800000001</v>
      </c>
      <c r="D20" s="11">
        <f t="shared" si="0"/>
        <v>106.07754345290917</v>
      </c>
      <c r="E20" s="11">
        <f t="shared" si="1"/>
        <v>344638.95999999996</v>
      </c>
      <c r="F20" s="11">
        <v>1514214.88</v>
      </c>
      <c r="G20" s="11">
        <f t="shared" si="2"/>
        <v>297.25762568123753</v>
      </c>
      <c r="H20" s="11">
        <f t="shared" si="3"/>
        <v>4501119.2</v>
      </c>
    </row>
    <row r="21" spans="1:8" ht="30">
      <c r="A21" s="4" t="s">
        <v>25</v>
      </c>
      <c r="B21" s="11">
        <v>2264045.25</v>
      </c>
      <c r="C21" s="11">
        <v>3916387.18</v>
      </c>
      <c r="D21" s="11">
        <f t="shared" si="0"/>
        <v>172.98184212528437</v>
      </c>
      <c r="E21" s="11">
        <f t="shared" si="1"/>
        <v>1652341.9300000002</v>
      </c>
      <c r="F21" s="11">
        <v>1925332.08</v>
      </c>
      <c r="G21" s="11">
        <f t="shared" si="2"/>
        <v>103.41359398114841</v>
      </c>
      <c r="H21" s="11">
        <f t="shared" si="3"/>
        <v>1991055.1</v>
      </c>
    </row>
    <row r="22" spans="1:8">
      <c r="A22" s="4" t="s">
        <v>26</v>
      </c>
      <c r="B22" s="11">
        <v>1864200</v>
      </c>
      <c r="C22" s="11">
        <v>2639181.7799999998</v>
      </c>
      <c r="D22" s="11">
        <f t="shared" si="0"/>
        <v>141.57181525587382</v>
      </c>
      <c r="E22" s="11">
        <f t="shared" si="1"/>
        <v>774981.7799999998</v>
      </c>
      <c r="F22" s="11">
        <v>3175956.33</v>
      </c>
      <c r="G22" s="11">
        <f t="shared" si="2"/>
        <v>-16.901194293184759</v>
      </c>
      <c r="H22" s="11">
        <f t="shared" si="3"/>
        <v>-536774.55000000028</v>
      </c>
    </row>
    <row r="23" spans="1:8">
      <c r="A23" s="4" t="s">
        <v>27</v>
      </c>
      <c r="B23" s="11"/>
      <c r="C23" s="11">
        <v>-231638.17</v>
      </c>
      <c r="D23" s="11" t="e">
        <f t="shared" si="0"/>
        <v>#DIV/0!</v>
      </c>
      <c r="E23" s="11">
        <f t="shared" si="1"/>
        <v>-231638.17</v>
      </c>
      <c r="F23" s="11">
        <v>299343.19</v>
      </c>
      <c r="G23" s="11">
        <f t="shared" si="2"/>
        <v>-177.38214121390234</v>
      </c>
      <c r="H23" s="11">
        <f t="shared" si="3"/>
        <v>-530981.36</v>
      </c>
    </row>
    <row r="24" spans="1:8">
      <c r="A24" s="5" t="s">
        <v>93</v>
      </c>
      <c r="B24" s="10">
        <f>SUM(B25:B31)</f>
        <v>1389128373.0800002</v>
      </c>
      <c r="C24" s="10">
        <f>SUM(C25:C31)</f>
        <v>1324620785.5799999</v>
      </c>
      <c r="D24" s="10">
        <f t="shared" si="0"/>
        <v>95.356254414631763</v>
      </c>
      <c r="E24" s="10">
        <f t="shared" si="1"/>
        <v>-64507587.500000238</v>
      </c>
      <c r="F24" s="10">
        <f>SUM(F25:F31)</f>
        <v>1164469587.49</v>
      </c>
      <c r="G24" s="10">
        <f t="shared" si="2"/>
        <v>13.753145621879568</v>
      </c>
      <c r="H24" s="10">
        <f t="shared" si="3"/>
        <v>160151198.08999991</v>
      </c>
    </row>
    <row r="25" spans="1:8" ht="30">
      <c r="A25" s="4" t="s">
        <v>28</v>
      </c>
      <c r="B25" s="11">
        <v>89278940.739999995</v>
      </c>
      <c r="C25" s="11">
        <v>89278940.739999995</v>
      </c>
      <c r="D25" s="11">
        <f t="shared" si="0"/>
        <v>100</v>
      </c>
      <c r="E25" s="11">
        <f t="shared" si="1"/>
        <v>0</v>
      </c>
      <c r="F25" s="11">
        <v>66592707.600000001</v>
      </c>
      <c r="G25" s="11">
        <f t="shared" si="2"/>
        <v>34.067143321861238</v>
      </c>
      <c r="H25" s="11">
        <f t="shared" si="3"/>
        <v>22686233.139999993</v>
      </c>
    </row>
    <row r="26" spans="1:8" ht="45">
      <c r="A26" s="4" t="s">
        <v>29</v>
      </c>
      <c r="B26" s="11">
        <v>550404745.88</v>
      </c>
      <c r="C26" s="11">
        <v>525401351.88999999</v>
      </c>
      <c r="D26" s="11">
        <f t="shared" si="0"/>
        <v>95.457271366724143</v>
      </c>
      <c r="E26" s="11">
        <f t="shared" si="1"/>
        <v>-25003393.99000001</v>
      </c>
      <c r="F26" s="11">
        <v>609453095.38</v>
      </c>
      <c r="G26" s="11">
        <f t="shared" si="2"/>
        <v>-13.791339173951172</v>
      </c>
      <c r="H26" s="11">
        <f t="shared" si="3"/>
        <v>-84051743.49000001</v>
      </c>
    </row>
    <row r="27" spans="1:8" ht="30">
      <c r="A27" s="4" t="s">
        <v>30</v>
      </c>
      <c r="B27" s="11">
        <v>538632901.09000003</v>
      </c>
      <c r="C27" s="11">
        <v>510200767.35000002</v>
      </c>
      <c r="D27" s="11">
        <f t="shared" si="0"/>
        <v>94.721426470149979</v>
      </c>
      <c r="E27" s="11">
        <f t="shared" si="1"/>
        <v>-28432133.74000001</v>
      </c>
      <c r="F27" s="11">
        <v>414136849.83999997</v>
      </c>
      <c r="G27" s="11">
        <f t="shared" si="2"/>
        <v>23.196177192904699</v>
      </c>
      <c r="H27" s="11">
        <f t="shared" si="3"/>
        <v>96063917.51000005</v>
      </c>
    </row>
    <row r="28" spans="1:8">
      <c r="A28" s="4" t="s">
        <v>31</v>
      </c>
      <c r="B28" s="11">
        <v>209172812.43000001</v>
      </c>
      <c r="C28" s="11">
        <v>202311781.38999999</v>
      </c>
      <c r="D28" s="11">
        <f t="shared" si="0"/>
        <v>96.71992217330056</v>
      </c>
      <c r="E28" s="11">
        <f t="shared" si="1"/>
        <v>-6861031.0400000215</v>
      </c>
      <c r="F28" s="11">
        <v>63960423.409999996</v>
      </c>
      <c r="G28" s="11">
        <f t="shared" si="2"/>
        <v>216.30775814778178</v>
      </c>
      <c r="H28" s="11">
        <f t="shared" si="3"/>
        <v>138351357.97999999</v>
      </c>
    </row>
    <row r="29" spans="1:8">
      <c r="A29" s="4" t="s">
        <v>32</v>
      </c>
      <c r="B29" s="11">
        <v>4220471</v>
      </c>
      <c r="C29" s="11">
        <v>945811</v>
      </c>
      <c r="D29" s="11">
        <f t="shared" si="0"/>
        <v>22.410081718367454</v>
      </c>
      <c r="E29" s="11">
        <f t="shared" si="1"/>
        <v>-3274660</v>
      </c>
      <c r="F29" s="11">
        <v>10607879.560000001</v>
      </c>
      <c r="G29" s="11">
        <f t="shared" si="2"/>
        <v>-91.08388255494107</v>
      </c>
      <c r="H29" s="11">
        <f t="shared" si="3"/>
        <v>-9662068.5600000005</v>
      </c>
    </row>
    <row r="30" spans="1:8" ht="90">
      <c r="A30" s="4" t="s">
        <v>33</v>
      </c>
      <c r="B30" s="11"/>
      <c r="C30" s="11">
        <v>337044.96</v>
      </c>
      <c r="D30" s="11" t="e">
        <f t="shared" si="0"/>
        <v>#DIV/0!</v>
      </c>
      <c r="E30" s="11">
        <f t="shared" si="1"/>
        <v>337044.96</v>
      </c>
      <c r="F30" s="11"/>
      <c r="G30" s="11" t="e">
        <f t="shared" si="2"/>
        <v>#DIV/0!</v>
      </c>
      <c r="H30" s="11">
        <f t="shared" si="3"/>
        <v>337044.96</v>
      </c>
    </row>
    <row r="31" spans="1:8" ht="45">
      <c r="A31" s="4" t="s">
        <v>34</v>
      </c>
      <c r="B31" s="11">
        <v>-2581498.06</v>
      </c>
      <c r="C31" s="11">
        <v>-3854911.75</v>
      </c>
      <c r="D31" s="11">
        <f t="shared" si="0"/>
        <v>149.32847751200711</v>
      </c>
      <c r="E31" s="11">
        <f t="shared" si="1"/>
        <v>-1273413.69</v>
      </c>
      <c r="F31" s="11">
        <v>-281368.3</v>
      </c>
      <c r="G31" s="11">
        <f t="shared" si="2"/>
        <v>1270.0590116228445</v>
      </c>
      <c r="H31" s="11">
        <f t="shared" si="3"/>
        <v>-3573543.45</v>
      </c>
    </row>
    <row r="32" spans="1:8">
      <c r="A32" s="6" t="s">
        <v>35</v>
      </c>
      <c r="B32" s="13">
        <f>B24+B6</f>
        <v>1681959704.4500003</v>
      </c>
      <c r="C32" s="13">
        <f>C24+C6</f>
        <v>1633579919.54</v>
      </c>
      <c r="D32" s="13">
        <f t="shared" si="0"/>
        <v>97.123606184975728</v>
      </c>
      <c r="E32" s="13">
        <f t="shared" si="1"/>
        <v>-48379784.910000324</v>
      </c>
      <c r="F32" s="13">
        <f>F24+F6</f>
        <v>1449539922.3499999</v>
      </c>
      <c r="G32" s="13">
        <f t="shared" si="2"/>
        <v>12.696442116035939</v>
      </c>
      <c r="H32" s="13">
        <f t="shared" si="3"/>
        <v>184039997.19000006</v>
      </c>
    </row>
    <row r="33" spans="1:8">
      <c r="A33" s="6" t="s">
        <v>36</v>
      </c>
      <c r="B33" s="13">
        <f>B35+B46+B49+B54+B61+B67+B70+B75+B79+B44+B59</f>
        <v>1766827752.0899999</v>
      </c>
      <c r="C33" s="13">
        <f>C35+C46+C49+C54+C61+C67+C70+C75+C79+C44+C59</f>
        <v>1671314091.1099999</v>
      </c>
      <c r="D33" s="13">
        <f t="shared" si="0"/>
        <v>94.594059275613262</v>
      </c>
      <c r="E33" s="13">
        <f t="shared" si="1"/>
        <v>-95513660.980000019</v>
      </c>
      <c r="F33" s="13">
        <f>F35+F46+F49+F54+F61+F67+F70+F75+F79+F44+F59</f>
        <v>1433630828.6399999</v>
      </c>
      <c r="G33" s="13">
        <f t="shared" si="2"/>
        <v>16.579112120201529</v>
      </c>
      <c r="H33" s="13">
        <f t="shared" si="3"/>
        <v>237683262.47000003</v>
      </c>
    </row>
    <row r="34" spans="1:8">
      <c r="A34" s="4" t="s">
        <v>15</v>
      </c>
      <c r="B34" s="11"/>
      <c r="C34" s="11"/>
      <c r="D34" s="11"/>
      <c r="E34" s="11"/>
      <c r="F34" s="11"/>
      <c r="G34" s="11"/>
      <c r="H34" s="11"/>
    </row>
    <row r="35" spans="1:8">
      <c r="A35" s="5" t="s">
        <v>37</v>
      </c>
      <c r="B35" s="10">
        <f>SUM(B36:B43)</f>
        <v>148180799.63</v>
      </c>
      <c r="C35" s="10">
        <f>SUM(C36:C43)</f>
        <v>140502172.71000001</v>
      </c>
      <c r="D35" s="10">
        <f t="shared" si="0"/>
        <v>94.818068913669563</v>
      </c>
      <c r="E35" s="10">
        <f t="shared" si="1"/>
        <v>-7678626.9199999869</v>
      </c>
      <c r="F35" s="10">
        <f>SUM(F36:F43)</f>
        <v>118783572.98000002</v>
      </c>
      <c r="G35" s="10">
        <f>C35/F35*100-100</f>
        <v>18.284177841372752</v>
      </c>
      <c r="H35" s="10">
        <f t="shared" si="3"/>
        <v>21718599.729999989</v>
      </c>
    </row>
    <row r="36" spans="1:8" ht="45">
      <c r="A36" s="4" t="s">
        <v>38</v>
      </c>
      <c r="B36" s="11">
        <v>7774615.9100000001</v>
      </c>
      <c r="C36" s="11">
        <v>7503659.6600000001</v>
      </c>
      <c r="D36" s="11">
        <f t="shared" si="0"/>
        <v>96.514859986182913</v>
      </c>
      <c r="E36" s="11">
        <f t="shared" si="1"/>
        <v>-270956.25</v>
      </c>
      <c r="F36" s="11">
        <v>5634133.6100000003</v>
      </c>
      <c r="G36" s="11">
        <f t="shared" si="2"/>
        <v>33.182139072488184</v>
      </c>
      <c r="H36" s="11">
        <f t="shared" si="3"/>
        <v>1869526.0499999998</v>
      </c>
    </row>
    <row r="37" spans="1:8" ht="60">
      <c r="A37" s="4" t="s">
        <v>39</v>
      </c>
      <c r="B37" s="11">
        <v>5285503.1399999997</v>
      </c>
      <c r="C37" s="11">
        <v>4652704.91</v>
      </c>
      <c r="D37" s="11">
        <f t="shared" si="0"/>
        <v>88.027663341810069</v>
      </c>
      <c r="E37" s="11">
        <f t="shared" si="1"/>
        <v>-632798.22999999952</v>
      </c>
      <c r="F37" s="11">
        <v>4825888.78</v>
      </c>
      <c r="G37" s="11">
        <f t="shared" si="2"/>
        <v>-3.5886419661747766</v>
      </c>
      <c r="H37" s="11">
        <f t="shared" si="3"/>
        <v>-173183.87000000011</v>
      </c>
    </row>
    <row r="38" spans="1:8" ht="60">
      <c r="A38" s="4" t="s">
        <v>40</v>
      </c>
      <c r="B38" s="11">
        <v>62725442.159999996</v>
      </c>
      <c r="C38" s="11">
        <v>60782275.990000002</v>
      </c>
      <c r="D38" s="11">
        <f t="shared" si="0"/>
        <v>96.902108453785999</v>
      </c>
      <c r="E38" s="11">
        <f t="shared" si="1"/>
        <v>-1943166.1699999943</v>
      </c>
      <c r="F38" s="11">
        <v>57056855.850000001</v>
      </c>
      <c r="G38" s="11">
        <f t="shared" si="2"/>
        <v>6.5293120072966673</v>
      </c>
      <c r="H38" s="11">
        <f t="shared" si="3"/>
        <v>3725420.1400000006</v>
      </c>
    </row>
    <row r="39" spans="1:8">
      <c r="A39" s="4" t="s">
        <v>102</v>
      </c>
      <c r="B39" s="11">
        <v>177590.73</v>
      </c>
      <c r="C39" s="11">
        <v>177590.73</v>
      </c>
      <c r="D39" s="11">
        <f>C39/B39*100</f>
        <v>100</v>
      </c>
      <c r="E39" s="11">
        <f>C39-B39</f>
        <v>0</v>
      </c>
      <c r="F39" s="11">
        <v>8694.9</v>
      </c>
      <c r="G39" s="11">
        <f>C39/F39*100-100</f>
        <v>1942.4700686609394</v>
      </c>
      <c r="H39" s="11">
        <f>C39-F39</f>
        <v>168895.83000000002</v>
      </c>
    </row>
    <row r="40" spans="1:8" ht="45">
      <c r="A40" s="4" t="s">
        <v>41</v>
      </c>
      <c r="B40" s="11">
        <v>12647887.23</v>
      </c>
      <c r="C40" s="11">
        <v>12493144.970000001</v>
      </c>
      <c r="D40" s="11">
        <f t="shared" si="0"/>
        <v>98.776536688017259</v>
      </c>
      <c r="E40" s="11">
        <f t="shared" si="1"/>
        <v>-154742.25999999978</v>
      </c>
      <c r="F40" s="11">
        <v>11045576.5</v>
      </c>
      <c r="G40" s="11">
        <f t="shared" si="2"/>
        <v>13.105413465743524</v>
      </c>
      <c r="H40" s="11">
        <f t="shared" si="3"/>
        <v>1447568.4700000007</v>
      </c>
    </row>
    <row r="41" spans="1:8" ht="30">
      <c r="A41" s="4" t="s">
        <v>42</v>
      </c>
      <c r="B41" s="11">
        <v>3970000</v>
      </c>
      <c r="C41" s="11">
        <v>3969950.08</v>
      </c>
      <c r="D41" s="11">
        <f t="shared" si="0"/>
        <v>99.998742569269524</v>
      </c>
      <c r="E41" s="11">
        <f t="shared" si="1"/>
        <v>-49.919999999925494</v>
      </c>
      <c r="F41" s="11">
        <v>1268269.56</v>
      </c>
      <c r="G41" s="11">
        <f t="shared" si="2"/>
        <v>213.02100162366111</v>
      </c>
      <c r="H41" s="11">
        <f t="shared" si="3"/>
        <v>2701680.52</v>
      </c>
    </row>
    <row r="42" spans="1:8">
      <c r="A42" s="4" t="s">
        <v>43</v>
      </c>
      <c r="B42" s="11">
        <v>355722.2</v>
      </c>
      <c r="C42" s="11"/>
      <c r="D42" s="11">
        <f t="shared" si="0"/>
        <v>0</v>
      </c>
      <c r="E42" s="11">
        <f t="shared" si="1"/>
        <v>-355722.2</v>
      </c>
      <c r="F42" s="11">
        <v>0</v>
      </c>
      <c r="G42" s="11" t="e">
        <f t="shared" si="2"/>
        <v>#DIV/0!</v>
      </c>
      <c r="H42" s="11">
        <f t="shared" si="3"/>
        <v>0</v>
      </c>
    </row>
    <row r="43" spans="1:8">
      <c r="A43" s="4" t="s">
        <v>44</v>
      </c>
      <c r="B43" s="11">
        <v>55244038.259999998</v>
      </c>
      <c r="C43" s="11">
        <v>50922846.369999997</v>
      </c>
      <c r="D43" s="11">
        <f t="shared" si="0"/>
        <v>92.177994176199093</v>
      </c>
      <c r="E43" s="11">
        <f t="shared" si="1"/>
        <v>-4321191.8900000006</v>
      </c>
      <c r="F43" s="11">
        <v>38944153.780000001</v>
      </c>
      <c r="G43" s="11">
        <f t="shared" si="2"/>
        <v>30.75864135518006</v>
      </c>
      <c r="H43" s="11">
        <f t="shared" si="3"/>
        <v>11978692.589999996</v>
      </c>
    </row>
    <row r="44" spans="1:8">
      <c r="A44" s="5" t="s">
        <v>103</v>
      </c>
      <c r="B44" s="10">
        <f>SUM(B45)</f>
        <v>921216.42</v>
      </c>
      <c r="C44" s="10">
        <f>SUM(C45)</f>
        <v>921216.42</v>
      </c>
      <c r="D44" s="10">
        <f>C44/B44*100</f>
        <v>100</v>
      </c>
      <c r="E44" s="10">
        <f>C44-B44</f>
        <v>0</v>
      </c>
      <c r="F44" s="10">
        <f>SUM(F45)</f>
        <v>857016</v>
      </c>
      <c r="G44" s="10">
        <f>C44/F44*100-100</f>
        <v>7.49115769133833</v>
      </c>
      <c r="H44" s="10">
        <f>C44-F44</f>
        <v>64200.420000000042</v>
      </c>
    </row>
    <row r="45" spans="1:8">
      <c r="A45" s="4" t="s">
        <v>104</v>
      </c>
      <c r="B45" s="11">
        <v>921216.42</v>
      </c>
      <c r="C45" s="11">
        <v>921216.42</v>
      </c>
      <c r="D45" s="11">
        <f>C45/B45*100</f>
        <v>100</v>
      </c>
      <c r="E45" s="11">
        <f>C45-B45</f>
        <v>0</v>
      </c>
      <c r="F45" s="11">
        <v>857016</v>
      </c>
      <c r="G45" s="11">
        <f>C45/F45*100-100</f>
        <v>7.49115769133833</v>
      </c>
      <c r="H45" s="11">
        <f>C45-F45</f>
        <v>64200.420000000042</v>
      </c>
    </row>
    <row r="46" spans="1:8" ht="30">
      <c r="A46" s="5" t="s">
        <v>45</v>
      </c>
      <c r="B46" s="10">
        <f>SUM(B47:B48)</f>
        <v>7296600.7000000002</v>
      </c>
      <c r="C46" s="10">
        <f>SUM(C47:C48)</f>
        <v>6353035.8900000006</v>
      </c>
      <c r="D46" s="10">
        <f t="shared" si="0"/>
        <v>87.068432975919876</v>
      </c>
      <c r="E46" s="10">
        <f t="shared" si="1"/>
        <v>-943564.80999999959</v>
      </c>
      <c r="F46" s="10">
        <f>SUM(F47:F48)</f>
        <v>4826202.76</v>
      </c>
      <c r="G46" s="10">
        <f t="shared" si="2"/>
        <v>31.636323750310083</v>
      </c>
      <c r="H46" s="10">
        <f t="shared" si="3"/>
        <v>1526833.1300000008</v>
      </c>
    </row>
    <row r="47" spans="1:8">
      <c r="A47" s="4" t="s">
        <v>105</v>
      </c>
      <c r="B47" s="11">
        <v>3063800</v>
      </c>
      <c r="C47" s="11">
        <v>2765886.23</v>
      </c>
      <c r="D47" s="11">
        <f t="shared" si="0"/>
        <v>90.276331026829425</v>
      </c>
      <c r="E47" s="11">
        <f t="shared" si="1"/>
        <v>-297913.77</v>
      </c>
      <c r="F47" s="11">
        <v>2321163.77</v>
      </c>
      <c r="G47" s="11">
        <f t="shared" si="2"/>
        <v>19.159460687256896</v>
      </c>
      <c r="H47" s="11">
        <f t="shared" si="3"/>
        <v>444722.45999999996</v>
      </c>
    </row>
    <row r="48" spans="1:8" ht="47.25" customHeight="1">
      <c r="A48" s="4" t="s">
        <v>46</v>
      </c>
      <c r="B48" s="11">
        <v>4232800.7</v>
      </c>
      <c r="C48" s="11">
        <v>3587149.66</v>
      </c>
      <c r="D48" s="11">
        <f t="shared" si="0"/>
        <v>84.746481449032075</v>
      </c>
      <c r="E48" s="11">
        <f t="shared" si="1"/>
        <v>-645651.04</v>
      </c>
      <c r="F48" s="11">
        <v>2505038.9900000002</v>
      </c>
      <c r="G48" s="11">
        <f t="shared" si="2"/>
        <v>43.197358377244257</v>
      </c>
      <c r="H48" s="11">
        <f t="shared" si="3"/>
        <v>1082110.67</v>
      </c>
    </row>
    <row r="49" spans="1:8">
      <c r="A49" s="5" t="s">
        <v>47</v>
      </c>
      <c r="B49" s="10">
        <f>SUM(B50:B53)</f>
        <v>79221791.679999992</v>
      </c>
      <c r="C49" s="10">
        <f>SUM(C50:C53)</f>
        <v>73914590.760000005</v>
      </c>
      <c r="D49" s="10">
        <f t="shared" si="0"/>
        <v>93.300831996532821</v>
      </c>
      <c r="E49" s="10">
        <f t="shared" si="1"/>
        <v>-5307200.9199999869</v>
      </c>
      <c r="F49" s="10">
        <f>SUM(F50:F53)</f>
        <v>71308269.859999999</v>
      </c>
      <c r="G49" s="10">
        <f t="shared" si="2"/>
        <v>3.6550050998530992</v>
      </c>
      <c r="H49" s="10">
        <f t="shared" si="3"/>
        <v>2606320.900000006</v>
      </c>
    </row>
    <row r="50" spans="1:8">
      <c r="A50" s="4" t="s">
        <v>48</v>
      </c>
      <c r="B50" s="11">
        <v>2230321</v>
      </c>
      <c r="C50" s="11">
        <v>2225249.25</v>
      </c>
      <c r="D50" s="11">
        <f t="shared" si="0"/>
        <v>99.772599997937519</v>
      </c>
      <c r="E50" s="11">
        <f t="shared" si="1"/>
        <v>-5071.75</v>
      </c>
      <c r="F50" s="11">
        <v>19328.900000000001</v>
      </c>
      <c r="G50" s="11">
        <f t="shared" si="2"/>
        <v>11412.549860571475</v>
      </c>
      <c r="H50" s="11">
        <f t="shared" si="3"/>
        <v>2205920.35</v>
      </c>
    </row>
    <row r="51" spans="1:8">
      <c r="A51" s="4" t="s">
        <v>49</v>
      </c>
      <c r="B51" s="11">
        <v>3856388.52</v>
      </c>
      <c r="C51" s="11">
        <v>2847629.84</v>
      </c>
      <c r="D51" s="11">
        <f t="shared" si="0"/>
        <v>73.841881471009046</v>
      </c>
      <c r="E51" s="11">
        <f t="shared" si="1"/>
        <v>-1008758.6800000002</v>
      </c>
      <c r="F51" s="11">
        <v>121476.79</v>
      </c>
      <c r="G51" s="11">
        <f t="shared" si="2"/>
        <v>2244.1760685312806</v>
      </c>
      <c r="H51" s="11">
        <f t="shared" si="3"/>
        <v>2726153.05</v>
      </c>
    </row>
    <row r="52" spans="1:8">
      <c r="A52" s="4" t="s">
        <v>50</v>
      </c>
      <c r="B52" s="11">
        <v>67966912.159999996</v>
      </c>
      <c r="C52" s="11">
        <v>64168152.469999999</v>
      </c>
      <c r="D52" s="11">
        <f t="shared" si="0"/>
        <v>94.410869098985415</v>
      </c>
      <c r="E52" s="11">
        <f t="shared" si="1"/>
        <v>-3798759.6899999976</v>
      </c>
      <c r="F52" s="11">
        <v>69170767.340000004</v>
      </c>
      <c r="G52" s="11">
        <f t="shared" si="2"/>
        <v>-7.2322674192846392</v>
      </c>
      <c r="H52" s="11">
        <f t="shared" si="3"/>
        <v>-5002614.8700000048</v>
      </c>
    </row>
    <row r="53" spans="1:8" ht="30">
      <c r="A53" s="4" t="s">
        <v>51</v>
      </c>
      <c r="B53" s="11">
        <v>5168170</v>
      </c>
      <c r="C53" s="11">
        <v>4673559.2</v>
      </c>
      <c r="D53" s="11">
        <f t="shared" si="0"/>
        <v>90.429672398547268</v>
      </c>
      <c r="E53" s="11">
        <f t="shared" si="1"/>
        <v>-494610.79999999981</v>
      </c>
      <c r="F53" s="11">
        <v>1996696.83</v>
      </c>
      <c r="G53" s="11">
        <f t="shared" si="2"/>
        <v>134.0645374791325</v>
      </c>
      <c r="H53" s="11">
        <f t="shared" si="3"/>
        <v>2676862.37</v>
      </c>
    </row>
    <row r="54" spans="1:8">
      <c r="A54" s="5" t="s">
        <v>52</v>
      </c>
      <c r="B54" s="10">
        <f>SUM(B55:B58)</f>
        <v>171599616.04999998</v>
      </c>
      <c r="C54" s="10">
        <f>SUM(C55:C58)</f>
        <v>136824742.14999998</v>
      </c>
      <c r="D54" s="10">
        <f t="shared" si="0"/>
        <v>79.734876627073888</v>
      </c>
      <c r="E54" s="10">
        <f t="shared" si="1"/>
        <v>-34774873.900000006</v>
      </c>
      <c r="F54" s="10">
        <f>SUM(F55:F58)</f>
        <v>123745103.5</v>
      </c>
      <c r="G54" s="10">
        <f t="shared" si="2"/>
        <v>10.569823193044542</v>
      </c>
      <c r="H54" s="10">
        <f t="shared" si="3"/>
        <v>13079638.649999976</v>
      </c>
    </row>
    <row r="55" spans="1:8">
      <c r="A55" s="4" t="s">
        <v>53</v>
      </c>
      <c r="B55" s="11">
        <v>75478925.079999998</v>
      </c>
      <c r="C55" s="11">
        <v>52690285.299999997</v>
      </c>
      <c r="D55" s="11">
        <f t="shared" si="0"/>
        <v>69.807943401623234</v>
      </c>
      <c r="E55" s="11">
        <f t="shared" si="1"/>
        <v>-22788639.780000001</v>
      </c>
      <c r="F55" s="11">
        <v>9047809.4600000009</v>
      </c>
      <c r="G55" s="11">
        <f t="shared" si="2"/>
        <v>482.35405523228155</v>
      </c>
      <c r="H55" s="11">
        <f t="shared" si="3"/>
        <v>43642475.839999996</v>
      </c>
    </row>
    <row r="56" spans="1:8">
      <c r="A56" s="4" t="s">
        <v>54</v>
      </c>
      <c r="B56" s="11">
        <v>14141434.77</v>
      </c>
      <c r="C56" s="11">
        <v>8526816.3399999999</v>
      </c>
      <c r="D56" s="11">
        <f t="shared" si="0"/>
        <v>60.296684733072524</v>
      </c>
      <c r="E56" s="11">
        <f t="shared" si="1"/>
        <v>-5614618.4299999997</v>
      </c>
      <c r="F56" s="11">
        <v>23370697.350000001</v>
      </c>
      <c r="G56" s="11">
        <f t="shared" si="2"/>
        <v>-63.514925497077648</v>
      </c>
      <c r="H56" s="11">
        <f t="shared" si="3"/>
        <v>-14843881.010000002</v>
      </c>
    </row>
    <row r="57" spans="1:8">
      <c r="A57" s="4" t="s">
        <v>55</v>
      </c>
      <c r="B57" s="11">
        <v>45307522.100000001</v>
      </c>
      <c r="C57" s="11">
        <v>43744269.119999997</v>
      </c>
      <c r="D57" s="11">
        <f t="shared" si="0"/>
        <v>96.549683347172049</v>
      </c>
      <c r="E57" s="11">
        <f t="shared" si="1"/>
        <v>-1563252.9800000042</v>
      </c>
      <c r="F57" s="11">
        <v>48061494.060000002</v>
      </c>
      <c r="G57" s="11">
        <f t="shared" si="2"/>
        <v>-8.9827106386047433</v>
      </c>
      <c r="H57" s="11">
        <f t="shared" si="3"/>
        <v>-4317224.9400000051</v>
      </c>
    </row>
    <row r="58" spans="1:8" ht="30">
      <c r="A58" s="4" t="s">
        <v>56</v>
      </c>
      <c r="B58" s="11">
        <v>36671734.100000001</v>
      </c>
      <c r="C58" s="11">
        <v>31863371.390000001</v>
      </c>
      <c r="D58" s="11">
        <f t="shared" si="0"/>
        <v>86.888095619126986</v>
      </c>
      <c r="E58" s="11">
        <f t="shared" si="1"/>
        <v>-4808362.7100000009</v>
      </c>
      <c r="F58" s="11">
        <v>43265102.630000003</v>
      </c>
      <c r="G58" s="11">
        <f t="shared" si="2"/>
        <v>-26.353182003303615</v>
      </c>
      <c r="H58" s="11">
        <f t="shared" si="3"/>
        <v>-11401731.240000002</v>
      </c>
    </row>
    <row r="59" spans="1:8">
      <c r="A59" s="5" t="s">
        <v>106</v>
      </c>
      <c r="B59" s="10">
        <f>SUM(B60)</f>
        <v>2808588.6</v>
      </c>
      <c r="C59" s="10">
        <f>SUM(C60)</f>
        <v>2808588.6</v>
      </c>
      <c r="D59" s="10">
        <f t="shared" si="0"/>
        <v>100</v>
      </c>
      <c r="E59" s="10">
        <f t="shared" si="1"/>
        <v>0</v>
      </c>
      <c r="F59" s="10">
        <f>SUM(F60)</f>
        <v>0</v>
      </c>
      <c r="G59" s="10" t="e">
        <f t="shared" si="2"/>
        <v>#DIV/0!</v>
      </c>
      <c r="H59" s="10">
        <f t="shared" si="3"/>
        <v>2808588.6</v>
      </c>
    </row>
    <row r="60" spans="1:8" ht="30">
      <c r="A60" s="4" t="s">
        <v>107</v>
      </c>
      <c r="B60" s="11">
        <v>2808588.6</v>
      </c>
      <c r="C60" s="11">
        <v>2808588.6</v>
      </c>
      <c r="D60" s="11">
        <f t="shared" si="0"/>
        <v>100</v>
      </c>
      <c r="E60" s="11">
        <f t="shared" si="1"/>
        <v>0</v>
      </c>
      <c r="F60" s="11">
        <v>0</v>
      </c>
      <c r="G60" s="11" t="e">
        <f t="shared" si="2"/>
        <v>#DIV/0!</v>
      </c>
      <c r="H60" s="11">
        <f t="shared" si="3"/>
        <v>2808588.6</v>
      </c>
    </row>
    <row r="61" spans="1:8">
      <c r="A61" s="5" t="s">
        <v>57</v>
      </c>
      <c r="B61" s="10">
        <f>SUM(B62:B66)</f>
        <v>1076938090.8800001</v>
      </c>
      <c r="C61" s="10">
        <f>SUM(C62:C66)</f>
        <v>1062255960.2199999</v>
      </c>
      <c r="D61" s="10">
        <f t="shared" si="0"/>
        <v>98.636678302649415</v>
      </c>
      <c r="E61" s="10">
        <f t="shared" si="1"/>
        <v>-14682130.660000205</v>
      </c>
      <c r="F61" s="10">
        <f>SUM(F62:F66)</f>
        <v>933982627.3499999</v>
      </c>
      <c r="G61" s="10">
        <f t="shared" si="2"/>
        <v>13.734017005642968</v>
      </c>
      <c r="H61" s="10">
        <f t="shared" si="3"/>
        <v>128273332.87</v>
      </c>
    </row>
    <row r="62" spans="1:8">
      <c r="A62" s="4" t="s">
        <v>58</v>
      </c>
      <c r="B62" s="11">
        <v>236109224.37</v>
      </c>
      <c r="C62" s="11">
        <v>236109224.37</v>
      </c>
      <c r="D62" s="11">
        <f t="shared" si="0"/>
        <v>100</v>
      </c>
      <c r="E62" s="11">
        <f t="shared" si="1"/>
        <v>0</v>
      </c>
      <c r="F62" s="11">
        <v>252907452.16</v>
      </c>
      <c r="G62" s="11">
        <f t="shared" si="2"/>
        <v>-6.6420453990310762</v>
      </c>
      <c r="H62" s="11">
        <f t="shared" si="3"/>
        <v>-16798227.789999992</v>
      </c>
    </row>
    <row r="63" spans="1:8">
      <c r="A63" s="4" t="s">
        <v>59</v>
      </c>
      <c r="B63" s="11">
        <v>755858295.50999999</v>
      </c>
      <c r="C63" s="11">
        <v>741721940.77999997</v>
      </c>
      <c r="D63" s="11">
        <f t="shared" si="0"/>
        <v>98.129761251021037</v>
      </c>
      <c r="E63" s="11">
        <f t="shared" si="1"/>
        <v>-14136354.730000019</v>
      </c>
      <c r="F63" s="11">
        <v>601520420.40999997</v>
      </c>
      <c r="G63" s="11">
        <f t="shared" si="2"/>
        <v>23.30785715877073</v>
      </c>
      <c r="H63" s="11">
        <f t="shared" si="3"/>
        <v>140201520.37</v>
      </c>
    </row>
    <row r="64" spans="1:8">
      <c r="A64" s="4" t="s">
        <v>60</v>
      </c>
      <c r="B64" s="11">
        <v>67181577.849999994</v>
      </c>
      <c r="C64" s="11">
        <v>66725987.299999997</v>
      </c>
      <c r="D64" s="11">
        <f t="shared" si="0"/>
        <v>99.321851965106831</v>
      </c>
      <c r="E64" s="11">
        <f t="shared" si="1"/>
        <v>-455590.54999999702</v>
      </c>
      <c r="F64" s="11">
        <v>63147548.590000004</v>
      </c>
      <c r="G64" s="11">
        <f t="shared" si="2"/>
        <v>5.6667895902560446</v>
      </c>
      <c r="H64" s="11">
        <f t="shared" si="3"/>
        <v>3578438.7099999934</v>
      </c>
    </row>
    <row r="65" spans="1:8">
      <c r="A65" s="4" t="s">
        <v>61</v>
      </c>
      <c r="B65" s="11">
        <v>5132893.1500000004</v>
      </c>
      <c r="C65" s="11">
        <v>5132893.1500000004</v>
      </c>
      <c r="D65" s="11">
        <f t="shared" si="0"/>
        <v>100</v>
      </c>
      <c r="E65" s="11">
        <f t="shared" si="1"/>
        <v>0</v>
      </c>
      <c r="F65" s="11">
        <v>4916024.9000000004</v>
      </c>
      <c r="G65" s="11">
        <f t="shared" si="2"/>
        <v>4.411455483067229</v>
      </c>
      <c r="H65" s="11">
        <f t="shared" si="3"/>
        <v>216868.25</v>
      </c>
    </row>
    <row r="66" spans="1:8">
      <c r="A66" s="4" t="s">
        <v>62</v>
      </c>
      <c r="B66" s="11">
        <v>12656100</v>
      </c>
      <c r="C66" s="11">
        <v>12565914.619999999</v>
      </c>
      <c r="D66" s="11">
        <f t="shared" si="0"/>
        <v>99.287415712581279</v>
      </c>
      <c r="E66" s="11">
        <f t="shared" si="1"/>
        <v>-90185.38000000082</v>
      </c>
      <c r="F66" s="11">
        <v>11491181.289999999</v>
      </c>
      <c r="G66" s="11">
        <f t="shared" si="2"/>
        <v>9.3526792666239515</v>
      </c>
      <c r="H66" s="11">
        <f t="shared" si="3"/>
        <v>1074733.33</v>
      </c>
    </row>
    <row r="67" spans="1:8">
      <c r="A67" s="5" t="s">
        <v>63</v>
      </c>
      <c r="B67" s="10">
        <f>SUM(B68:B69)</f>
        <v>119049634.8</v>
      </c>
      <c r="C67" s="10">
        <f>SUM(C68:C69)</f>
        <v>119049634.8</v>
      </c>
      <c r="D67" s="10">
        <f t="shared" si="0"/>
        <v>100</v>
      </c>
      <c r="E67" s="10">
        <f t="shared" si="1"/>
        <v>0</v>
      </c>
      <c r="F67" s="10">
        <f>SUM(F68:F69)</f>
        <v>125558790.97</v>
      </c>
      <c r="G67" s="10">
        <f t="shared" si="2"/>
        <v>-5.1841500859587342</v>
      </c>
      <c r="H67" s="10">
        <f t="shared" si="3"/>
        <v>-6509156.1700000018</v>
      </c>
    </row>
    <row r="68" spans="1:8">
      <c r="A68" s="4" t="s">
        <v>64</v>
      </c>
      <c r="B68" s="11">
        <v>119039634.8</v>
      </c>
      <c r="C68" s="11">
        <v>119039634.8</v>
      </c>
      <c r="D68" s="11">
        <f t="shared" si="0"/>
        <v>100</v>
      </c>
      <c r="E68" s="11">
        <f t="shared" si="1"/>
        <v>0</v>
      </c>
      <c r="F68" s="11">
        <v>125480740.97</v>
      </c>
      <c r="G68" s="11">
        <f t="shared" si="2"/>
        <v>-5.1331432379252107</v>
      </c>
      <c r="H68" s="11">
        <f t="shared" si="3"/>
        <v>-6441106.1700000018</v>
      </c>
    </row>
    <row r="69" spans="1:8" ht="30">
      <c r="A69" s="4" t="s">
        <v>65</v>
      </c>
      <c r="B69" s="11">
        <v>10000</v>
      </c>
      <c r="C69" s="11">
        <v>10000</v>
      </c>
      <c r="D69" s="11">
        <f t="shared" si="0"/>
        <v>100</v>
      </c>
      <c r="E69" s="11">
        <f t="shared" si="1"/>
        <v>0</v>
      </c>
      <c r="F69" s="11">
        <v>78050</v>
      </c>
      <c r="G69" s="11">
        <f t="shared" si="2"/>
        <v>-87.187700192184494</v>
      </c>
      <c r="H69" s="11">
        <f t="shared" si="3"/>
        <v>-68050</v>
      </c>
    </row>
    <row r="70" spans="1:8">
      <c r="A70" s="5" t="s">
        <v>66</v>
      </c>
      <c r="B70" s="10">
        <f>SUM(B71:B74)</f>
        <v>130064106.84999999</v>
      </c>
      <c r="C70" s="10">
        <f>SUM(C71:C74)</f>
        <v>100867857.91</v>
      </c>
      <c r="D70" s="10">
        <f t="shared" si="0"/>
        <v>77.552416537429977</v>
      </c>
      <c r="E70" s="10">
        <f t="shared" si="1"/>
        <v>-29196248.939999998</v>
      </c>
      <c r="F70" s="10">
        <f>SUM(F71:F74)</f>
        <v>33518488.779999997</v>
      </c>
      <c r="G70" s="10">
        <f t="shared" si="2"/>
        <v>200.93199777606441</v>
      </c>
      <c r="H70" s="10">
        <f t="shared" si="3"/>
        <v>67349369.129999995</v>
      </c>
    </row>
    <row r="71" spans="1:8">
      <c r="A71" s="4" t="s">
        <v>67</v>
      </c>
      <c r="B71" s="11">
        <v>950700</v>
      </c>
      <c r="C71" s="11">
        <v>946351.68</v>
      </c>
      <c r="D71" s="11">
        <f t="shared" si="0"/>
        <v>99.54261912275166</v>
      </c>
      <c r="E71" s="11">
        <f t="shared" si="1"/>
        <v>-4348.3199999999488</v>
      </c>
      <c r="F71" s="11">
        <v>1142610.43</v>
      </c>
      <c r="G71" s="11">
        <f t="shared" si="2"/>
        <v>-17.176348547772307</v>
      </c>
      <c r="H71" s="11">
        <f t="shared" si="3"/>
        <v>-196258.74999999988</v>
      </c>
    </row>
    <row r="72" spans="1:8">
      <c r="A72" s="4" t="s">
        <v>68</v>
      </c>
      <c r="B72" s="11">
        <v>91671612.099999994</v>
      </c>
      <c r="C72" s="11">
        <v>62779215.93</v>
      </c>
      <c r="D72" s="11">
        <f t="shared" si="0"/>
        <v>68.482722722839512</v>
      </c>
      <c r="E72" s="11">
        <f t="shared" si="1"/>
        <v>-28892396.169999994</v>
      </c>
      <c r="F72" s="11">
        <v>68573.7</v>
      </c>
      <c r="G72" s="11">
        <f t="shared" si="2"/>
        <v>91449.99063781013</v>
      </c>
      <c r="H72" s="11">
        <f t="shared" si="3"/>
        <v>62710642.229999997</v>
      </c>
    </row>
    <row r="73" spans="1:8">
      <c r="A73" s="4" t="s">
        <v>69</v>
      </c>
      <c r="B73" s="11">
        <v>37441794.75</v>
      </c>
      <c r="C73" s="11">
        <v>37142290.299999997</v>
      </c>
      <c r="D73" s="11">
        <f t="shared" si="0"/>
        <v>99.200079878649504</v>
      </c>
      <c r="E73" s="11">
        <f t="shared" si="1"/>
        <v>-299504.45000000298</v>
      </c>
      <c r="F73" s="11">
        <v>32307304.649999999</v>
      </c>
      <c r="G73" s="11">
        <f t="shared" si="2"/>
        <v>14.965611345111071</v>
      </c>
      <c r="H73" s="11">
        <f t="shared" si="3"/>
        <v>4834985.6499999985</v>
      </c>
    </row>
    <row r="74" spans="1:8" ht="30">
      <c r="A74" s="4" t="s">
        <v>70</v>
      </c>
      <c r="B74" s="11"/>
      <c r="C74" s="11"/>
      <c r="D74" s="11" t="e">
        <f t="shared" si="0"/>
        <v>#DIV/0!</v>
      </c>
      <c r="E74" s="11">
        <f t="shared" si="1"/>
        <v>0</v>
      </c>
      <c r="F74" s="11">
        <v>0</v>
      </c>
      <c r="G74" s="11" t="e">
        <f t="shared" si="2"/>
        <v>#DIV/0!</v>
      </c>
      <c r="H74" s="11">
        <f t="shared" si="3"/>
        <v>0</v>
      </c>
    </row>
    <row r="75" spans="1:8">
      <c r="A75" s="5" t="s">
        <v>71</v>
      </c>
      <c r="B75" s="10">
        <f>SUM(B76:B78)</f>
        <v>27003440.73</v>
      </c>
      <c r="C75" s="10">
        <f>SUM(C76:C78)</f>
        <v>24742388.120000001</v>
      </c>
      <c r="D75" s="10">
        <f t="shared" si="0"/>
        <v>91.626798108405353</v>
      </c>
      <c r="E75" s="10">
        <f t="shared" si="1"/>
        <v>-2261052.6099999994</v>
      </c>
      <c r="F75" s="10">
        <f>SUM(F76:F78)</f>
        <v>17700580.25</v>
      </c>
      <c r="G75" s="10">
        <f t="shared" si="2"/>
        <v>39.782921071189179</v>
      </c>
      <c r="H75" s="10">
        <f t="shared" si="3"/>
        <v>7041807.870000001</v>
      </c>
    </row>
    <row r="76" spans="1:8">
      <c r="A76" s="4" t="s">
        <v>72</v>
      </c>
      <c r="B76" s="11">
        <v>3500</v>
      </c>
      <c r="C76" s="11">
        <v>3500</v>
      </c>
      <c r="D76" s="11">
        <f t="shared" ref="D76:D91" si="4">C76/B76*100</f>
        <v>100</v>
      </c>
      <c r="E76" s="11">
        <f t="shared" ref="E76:E91" si="5">C76-B76</f>
        <v>0</v>
      </c>
      <c r="F76" s="11">
        <v>6500</v>
      </c>
      <c r="G76" s="11">
        <f t="shared" ref="G76:G91" si="6">C76/F76*100-100</f>
        <v>-46.153846153846153</v>
      </c>
      <c r="H76" s="11">
        <f t="shared" ref="H76:H91" si="7">C76-F76</f>
        <v>-3000</v>
      </c>
    </row>
    <row r="77" spans="1:8">
      <c r="A77" s="4" t="s">
        <v>73</v>
      </c>
      <c r="B77" s="11">
        <v>26999940.73</v>
      </c>
      <c r="C77" s="11">
        <v>24738888.120000001</v>
      </c>
      <c r="D77" s="11">
        <f t="shared" si="4"/>
        <v>91.625712690962629</v>
      </c>
      <c r="E77" s="11">
        <f t="shared" si="5"/>
        <v>-2261052.6099999994</v>
      </c>
      <c r="F77" s="11">
        <v>17694080.25</v>
      </c>
      <c r="G77" s="11">
        <f t="shared" si="6"/>
        <v>39.814490329329232</v>
      </c>
      <c r="H77" s="11">
        <f t="shared" si="7"/>
        <v>7044807.870000001</v>
      </c>
    </row>
    <row r="78" spans="1:8" ht="30">
      <c r="A78" s="4" t="s">
        <v>74</v>
      </c>
      <c r="B78" s="11"/>
      <c r="C78" s="11"/>
      <c r="D78" s="11" t="e">
        <f t="shared" si="4"/>
        <v>#DIV/0!</v>
      </c>
      <c r="E78" s="11">
        <f t="shared" si="5"/>
        <v>0</v>
      </c>
      <c r="F78" s="11"/>
      <c r="G78" s="11" t="e">
        <f t="shared" si="6"/>
        <v>#DIV/0!</v>
      </c>
      <c r="H78" s="11">
        <f t="shared" si="7"/>
        <v>0</v>
      </c>
    </row>
    <row r="79" spans="1:8" ht="30">
      <c r="A79" s="5" t="s">
        <v>75</v>
      </c>
      <c r="B79" s="10">
        <f>B80</f>
        <v>3743865.75</v>
      </c>
      <c r="C79" s="10">
        <f>C80</f>
        <v>3073903.5300000003</v>
      </c>
      <c r="D79" s="10">
        <f t="shared" si="4"/>
        <v>82.105068270677179</v>
      </c>
      <c r="E79" s="10">
        <f t="shared" si="5"/>
        <v>-669962.21999999974</v>
      </c>
      <c r="F79" s="10">
        <f>F80</f>
        <v>3350176.19</v>
      </c>
      <c r="G79" s="10">
        <f t="shared" si="6"/>
        <v>-8.2465113573623654</v>
      </c>
      <c r="H79" s="10">
        <f t="shared" si="7"/>
        <v>-276272.65999999968</v>
      </c>
    </row>
    <row r="80" spans="1:8" ht="30">
      <c r="A80" s="4" t="s">
        <v>76</v>
      </c>
      <c r="B80" s="11">
        <f>3728739.17+15126.58</f>
        <v>3743865.75</v>
      </c>
      <c r="C80" s="11">
        <f>3058776.95+15126.58</f>
        <v>3073903.5300000003</v>
      </c>
      <c r="D80" s="11">
        <f t="shared" si="4"/>
        <v>82.105068270677179</v>
      </c>
      <c r="E80" s="11">
        <f t="shared" si="5"/>
        <v>-669962.21999999974</v>
      </c>
      <c r="F80" s="11">
        <v>3350176.19</v>
      </c>
      <c r="G80" s="11">
        <f t="shared" si="6"/>
        <v>-8.2465113573623654</v>
      </c>
      <c r="H80" s="11">
        <f t="shared" si="7"/>
        <v>-276272.65999999968</v>
      </c>
    </row>
    <row r="81" spans="1:8" ht="30">
      <c r="A81" s="6" t="s">
        <v>77</v>
      </c>
      <c r="B81" s="13">
        <f>B32-B33</f>
        <v>-84868047.639999628</v>
      </c>
      <c r="C81" s="13">
        <f>C32-C33</f>
        <v>-37734171.569999933</v>
      </c>
      <c r="D81" s="13"/>
      <c r="E81" s="13"/>
      <c r="F81" s="13">
        <f>F32-F33</f>
        <v>15909093.710000038</v>
      </c>
      <c r="G81" s="13"/>
      <c r="H81" s="13"/>
    </row>
    <row r="82" spans="1:8">
      <c r="A82" s="4" t="s">
        <v>78</v>
      </c>
      <c r="B82" s="11">
        <f>B83+B86+B89+B92</f>
        <v>84868047.639999866</v>
      </c>
      <c r="C82" s="11">
        <f>C83+C86+C89+C92</f>
        <v>37734171.570000038</v>
      </c>
      <c r="D82" s="11"/>
      <c r="E82" s="11"/>
      <c r="F82" s="11">
        <f>F83+F86+F89+F92</f>
        <v>-15909093.709999904</v>
      </c>
      <c r="G82" s="11"/>
      <c r="H82" s="11"/>
    </row>
    <row r="83" spans="1:8">
      <c r="A83" s="5" t="s">
        <v>94</v>
      </c>
      <c r="B83" s="10">
        <f>SUM(B84:B85)</f>
        <v>-4382500</v>
      </c>
      <c r="C83" s="10">
        <f>SUM(C84:C85)</f>
        <v>-4382500</v>
      </c>
      <c r="D83" s="10"/>
      <c r="E83" s="10"/>
      <c r="F83" s="10">
        <f>SUM(F84:F85)</f>
        <v>-12600000</v>
      </c>
      <c r="G83" s="10"/>
      <c r="H83" s="10"/>
    </row>
    <row r="84" spans="1:8" ht="15.75" customHeight="1">
      <c r="A84" s="4" t="s">
        <v>79</v>
      </c>
      <c r="B84" s="11">
        <v>53717500</v>
      </c>
      <c r="C84" s="11">
        <v>53717500</v>
      </c>
      <c r="D84" s="11"/>
      <c r="E84" s="11"/>
      <c r="F84" s="11">
        <v>60900000</v>
      </c>
      <c r="G84" s="11"/>
      <c r="H84" s="11"/>
    </row>
    <row r="85" spans="1:8" ht="30">
      <c r="A85" s="4" t="s">
        <v>80</v>
      </c>
      <c r="B85" s="11">
        <v>-58100000</v>
      </c>
      <c r="C85" s="11">
        <v>-58100000</v>
      </c>
      <c r="D85" s="11"/>
      <c r="E85" s="11"/>
      <c r="F85" s="11">
        <v>-73500000</v>
      </c>
      <c r="G85" s="11"/>
      <c r="H85" s="11"/>
    </row>
    <row r="86" spans="1:8">
      <c r="A86" s="5" t="s">
        <v>95</v>
      </c>
      <c r="B86" s="10">
        <f>SUM(B87:B88)</f>
        <v>32100000</v>
      </c>
      <c r="C86" s="10">
        <f>SUM(C87:C88)</f>
        <v>32100000</v>
      </c>
      <c r="D86" s="10"/>
      <c r="E86" s="10"/>
      <c r="F86" s="10">
        <f>SUM(F87:F88)</f>
        <v>0</v>
      </c>
      <c r="G86" s="10"/>
      <c r="H86" s="10"/>
    </row>
    <row r="87" spans="1:8" ht="15.75" customHeight="1">
      <c r="A87" s="4" t="s">
        <v>96</v>
      </c>
      <c r="B87" s="11">
        <v>32100000</v>
      </c>
      <c r="C87" s="11">
        <v>32100000</v>
      </c>
      <c r="D87" s="11"/>
      <c r="E87" s="11"/>
      <c r="F87" s="11">
        <v>0</v>
      </c>
      <c r="G87" s="11"/>
      <c r="H87" s="11"/>
    </row>
    <row r="88" spans="1:8">
      <c r="A88" s="4" t="s">
        <v>97</v>
      </c>
      <c r="B88" s="11">
        <v>0</v>
      </c>
      <c r="C88" s="11">
        <v>0</v>
      </c>
      <c r="D88" s="11"/>
      <c r="E88" s="11"/>
      <c r="F88" s="11">
        <v>0</v>
      </c>
      <c r="G88" s="11"/>
      <c r="H88" s="11"/>
    </row>
    <row r="89" spans="1:8" ht="30">
      <c r="A89" s="5" t="s">
        <v>98</v>
      </c>
      <c r="B89" s="10">
        <f>SUM(B90:B91)</f>
        <v>57150547.639999866</v>
      </c>
      <c r="C89" s="10">
        <f>SUM(C90:C91)</f>
        <v>15376441.460000038</v>
      </c>
      <c r="D89" s="10"/>
      <c r="E89" s="10"/>
      <c r="F89" s="10">
        <f>SUM(F90:F91)</f>
        <v>-8668863.5999999046</v>
      </c>
      <c r="G89" s="10"/>
      <c r="H89" s="10"/>
    </row>
    <row r="90" spans="1:8" ht="30">
      <c r="A90" s="4" t="s">
        <v>81</v>
      </c>
      <c r="B90" s="11">
        <v>-1921940890.4000001</v>
      </c>
      <c r="C90" s="11">
        <v>-1877715562.2</v>
      </c>
      <c r="D90" s="11"/>
      <c r="E90" s="11"/>
      <c r="F90" s="11">
        <v>-1679417619.6199999</v>
      </c>
      <c r="G90" s="11"/>
      <c r="H90" s="11"/>
    </row>
    <row r="91" spans="1:8" ht="17.25" customHeight="1">
      <c r="A91" s="4" t="s">
        <v>82</v>
      </c>
      <c r="B91" s="11">
        <v>1979091438.04</v>
      </c>
      <c r="C91" s="11">
        <v>1893092003.6600001</v>
      </c>
      <c r="D91" s="11"/>
      <c r="E91" s="11"/>
      <c r="F91" s="11">
        <v>1670748756.02</v>
      </c>
      <c r="G91" s="11"/>
      <c r="H91" s="11"/>
    </row>
    <row r="92" spans="1:8" ht="30">
      <c r="A92" s="5" t="s">
        <v>99</v>
      </c>
      <c r="B92" s="10"/>
      <c r="C92" s="10">
        <v>-5359769.8899999997</v>
      </c>
      <c r="D92" s="10"/>
      <c r="E92" s="10"/>
      <c r="F92" s="10">
        <v>5359769.8899999997</v>
      </c>
      <c r="G92" s="10"/>
      <c r="H92" s="10"/>
    </row>
    <row r="93" spans="1:8">
      <c r="A93" s="8" t="s">
        <v>100</v>
      </c>
      <c r="B93" s="9">
        <f>B81+B82</f>
        <v>2.384185791015625E-7</v>
      </c>
      <c r="C93" s="9">
        <f>C81+C82</f>
        <v>1.0430812835693359E-7</v>
      </c>
      <c r="D93" s="9"/>
      <c r="E93" s="9"/>
      <c r="F93" s="9">
        <f>F81+F82</f>
        <v>1.3411045074462891E-7</v>
      </c>
      <c r="G93" s="9"/>
      <c r="H93" s="9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2023-07-10T12:48:23Z</cp:lastPrinted>
  <dcterms:created xsi:type="dcterms:W3CDTF">2023-07-10T11:11:33Z</dcterms:created>
  <dcterms:modified xsi:type="dcterms:W3CDTF">2023-07-11T08:58:42Z</dcterms:modified>
</cp:coreProperties>
</file>